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敷金精算書" sheetId="1" state="visible" r:id="rId1"/>
    <sheet name="耐用年数表" sheetId="2" state="visible" r:id="rId2"/>
    <sheet name="使い方" sheetId="3" state="visible" r:id="rId3"/>
  </sheets>
  <definedNames>
    <definedName name="_xlnm.Print_Titles" localSheetId="0">'敷金精算書'!$7:$7</definedName>
    <definedName name="_xlnm.Print_Area" localSheetId="0">'敷金精算書'!$A$1:$N$39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yyyy/mm/dd"/>
    <numFmt numFmtId="166" formatCode="#,##0.##"/>
    <numFmt numFmtId="167" formatCode="0.0%"/>
    <numFmt numFmtId="168" formatCode="#,##0&quot;円&quot;"/>
  </numFmts>
  <fonts count="18">
    <font>
      <name val="Calibri"/>
      <family val="2"/>
      <color theme="1"/>
      <sz val="11"/>
      <scheme val="minor"/>
    </font>
    <font>
      <name val="Meiryo"/>
      <b val="1"/>
      <color rgb="000F3D3E"/>
      <sz val="14"/>
    </font>
    <font>
      <name val="Meiryo"/>
      <color rgb="005D6A6A"/>
      <sz val="9"/>
    </font>
    <font>
      <name val="Meiryo"/>
      <b val="1"/>
      <color rgb="00FFFFFF"/>
      <sz val="10"/>
    </font>
    <font>
      <name val="Meiryo"/>
      <color rgb="001D2626"/>
      <sz val="10"/>
    </font>
    <font>
      <name val="Meiryo"/>
      <b val="1"/>
      <color rgb="000F3D3E"/>
      <sz val="18"/>
    </font>
    <font>
      <name val="Meiryo"/>
      <b val="1"/>
      <color rgb="000F3D3E"/>
      <sz val="9"/>
    </font>
    <font>
      <name val="Meiryo"/>
      <color rgb="00B36F0C"/>
      <sz val="8.5"/>
    </font>
    <font>
      <name val="Meiryo"/>
      <b val="1"/>
      <color rgb="00FFFFFF"/>
      <sz val="9"/>
    </font>
    <font>
      <name val="Meiryo"/>
      <color rgb="00888888"/>
      <sz val="8"/>
    </font>
    <font>
      <name val="Meiryo"/>
      <b val="1"/>
      <color rgb="000F3D3E"/>
      <sz val="10"/>
    </font>
    <font>
      <name val="Meiryo"/>
      <b val="1"/>
      <color rgb="00B36F0C"/>
      <sz val="9"/>
    </font>
    <font>
      <name val="Meiryo"/>
      <b val="1"/>
      <color rgb="000F3D3E"/>
      <sz val="11"/>
    </font>
    <font>
      <name val="Meiryo"/>
      <b val="1"/>
      <color rgb="000F3D3E"/>
      <sz val="12"/>
    </font>
    <font>
      <name val="Meiryo"/>
      <color rgb="005D6A6A"/>
      <sz val="8.5"/>
    </font>
    <font>
      <name val="Meiryo"/>
      <color rgb="001D2626"/>
      <sz val="9"/>
    </font>
    <font>
      <name val="Meiryo"/>
      <b val="1"/>
      <color rgb="000F3D3E"/>
      <sz val="16"/>
    </font>
    <font>
      <name val="Meiryo"/>
      <b val="1"/>
      <color rgb="00FFFFFF"/>
      <sz val="11"/>
    </font>
  </fonts>
  <fills count="6">
    <fill>
      <patternFill/>
    </fill>
    <fill>
      <patternFill patternType="gray125"/>
    </fill>
    <fill>
      <patternFill patternType="solid">
        <fgColor rgb="000F3D3E"/>
      </patternFill>
    </fill>
    <fill>
      <patternFill patternType="solid">
        <fgColor rgb="00F4EFE6"/>
      </patternFill>
    </fill>
    <fill>
      <patternFill patternType="solid">
        <fgColor rgb="00FFF7E0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B9B2A4"/>
      </left>
      <right style="thin">
        <color rgb="00B9B2A4"/>
      </right>
      <top style="thin">
        <color rgb="00B9B2A4"/>
      </top>
      <bottom style="thin">
        <color rgb="00B9B2A4"/>
      </bottom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5" fillId="0" borderId="0" applyAlignment="1" pivotButton="0" quotePrefix="0" xfId="0">
      <alignment horizontal="center" vertical="center"/>
    </xf>
    <xf numFmtId="0" fontId="6" fillId="3" borderId="1" applyAlignment="1" pivotButton="0" quotePrefix="0" xfId="0">
      <alignment vertical="center"/>
    </xf>
    <xf numFmtId="0" fontId="4" fillId="4" borderId="1" applyAlignment="1" applyProtection="1" pivotButton="0" quotePrefix="0" xfId="0">
      <alignment vertical="center"/>
      <protection locked="0" hidden="0"/>
    </xf>
    <xf numFmtId="0" fontId="4" fillId="4" borderId="1" applyProtection="1" pivotButton="0" quotePrefix="0" xfId="0">
      <protection locked="0" hidden="0"/>
    </xf>
    <xf numFmtId="165" fontId="4" fillId="4" borderId="1" applyAlignment="1" applyProtection="1" pivotButton="0" quotePrefix="0" xfId="0">
      <alignment vertical="center"/>
      <protection locked="0" hidden="0"/>
    </xf>
    <xf numFmtId="0" fontId="7" fillId="0" borderId="0" pivotButton="0" quotePrefix="0" xfId="0"/>
    <xf numFmtId="0" fontId="8" fillId="2" borderId="1" applyAlignment="1" pivotButton="0" quotePrefix="0" xfId="0">
      <alignment horizontal="center" vertical="center" wrapText="1"/>
    </xf>
    <xf numFmtId="0" fontId="9" fillId="0" borderId="0" pivotButton="0" quotePrefix="0" xfId="0"/>
    <xf numFmtId="0" fontId="4" fillId="4" borderId="1" applyAlignment="1" applyProtection="1" pivotButton="0" quotePrefix="0" xfId="0">
      <alignment vertical="center"/>
      <protection locked="0" hidden="0"/>
    </xf>
    <xf numFmtId="0" fontId="4" fillId="4" borderId="1" applyAlignment="1" applyProtection="1" pivotButton="0" quotePrefix="0" xfId="0">
      <alignment vertical="center" shrinkToFit="1"/>
      <protection locked="0" hidden="0"/>
    </xf>
    <xf numFmtId="0" fontId="4" fillId="4" borderId="1" applyAlignment="1" applyProtection="1" pivotButton="0" quotePrefix="0" xfId="0">
      <alignment horizontal="center" vertical="center"/>
      <protection locked="0" hidden="0"/>
    </xf>
    <xf numFmtId="166" fontId="4" fillId="4" borderId="1" applyAlignment="1" applyProtection="1" pivotButton="0" quotePrefix="0" xfId="0">
      <alignment vertical="center"/>
      <protection locked="0" hidden="0"/>
    </xf>
    <xf numFmtId="3" fontId="4" fillId="4" borderId="1" applyAlignment="1" applyProtection="1" pivotButton="0" quotePrefix="0" xfId="0">
      <alignment vertical="center"/>
      <protection locked="0" hidden="0"/>
    </xf>
    <xf numFmtId="3" fontId="4" fillId="0" borderId="1" applyAlignment="1" pivotButton="0" quotePrefix="0" xfId="0">
      <alignment vertical="center"/>
    </xf>
    <xf numFmtId="165" fontId="4" fillId="4" borderId="1" applyAlignment="1" applyProtection="1" pivotButton="0" quotePrefix="0" xfId="0">
      <alignment vertical="center"/>
      <protection locked="0" hidden="0"/>
    </xf>
    <xf numFmtId="0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vertical="center"/>
    </xf>
    <xf numFmtId="167" fontId="4" fillId="0" borderId="1" applyAlignment="1" pivotButton="0" quotePrefix="0" xfId="0">
      <alignment vertical="center"/>
    </xf>
    <xf numFmtId="165" fontId="9" fillId="0" borderId="0" pivotButton="0" quotePrefix="0" xfId="0"/>
    <xf numFmtId="0" fontId="10" fillId="3" borderId="1" applyAlignment="1" pivotButton="0" quotePrefix="0" xfId="0">
      <alignment horizontal="center" vertical="center"/>
    </xf>
    <xf numFmtId="0" fontId="10" fillId="3" borderId="1" applyAlignment="1" pivotButton="0" quotePrefix="0" xfId="0">
      <alignment vertical="center"/>
    </xf>
    <xf numFmtId="3" fontId="10" fillId="3" borderId="1" applyAlignment="1" pivotButton="0" quotePrefix="0" xfId="0">
      <alignment vertical="center"/>
    </xf>
    <xf numFmtId="0" fontId="11" fillId="3" borderId="1" applyAlignment="1" pivotButton="0" quotePrefix="0" xfId="0">
      <alignment horizontal="center" vertical="center"/>
    </xf>
    <xf numFmtId="0" fontId="14" fillId="0" borderId="0" pivotButton="0" quotePrefix="0" xfId="0"/>
    <xf numFmtId="0" fontId="0" fillId="3" borderId="1" pivotButton="0" quotePrefix="0" xfId="0"/>
    <xf numFmtId="168" fontId="12" fillId="5" borderId="1" applyAlignment="1" pivotButton="0" quotePrefix="0" xfId="0">
      <alignment horizontal="right" vertical="center"/>
    </xf>
    <xf numFmtId="0" fontId="0" fillId="5" borderId="1" pivotButton="0" quotePrefix="0" xfId="0"/>
    <xf numFmtId="168" fontId="12" fillId="4" borderId="1" applyAlignment="1" applyProtection="1" pivotButton="0" quotePrefix="0" xfId="0">
      <alignment horizontal="right" vertical="center"/>
      <protection locked="0" hidden="0"/>
    </xf>
    <xf numFmtId="0" fontId="0" fillId="4" borderId="1" applyProtection="1" pivotButton="0" quotePrefix="0" xfId="0">
      <protection locked="0" hidden="0"/>
    </xf>
    <xf numFmtId="168" fontId="13" fillId="5" borderId="1" applyAlignment="1" pivotButton="0" quotePrefix="0" xfId="0">
      <alignment horizontal="right" vertical="center"/>
    </xf>
    <xf numFmtId="0" fontId="15" fillId="0" borderId="0" pivotButton="0" quotePrefix="0" xfId="0"/>
    <xf numFmtId="0" fontId="6" fillId="0" borderId="1" pivotButton="0" quotePrefix="0" xfId="0"/>
    <xf numFmtId="0" fontId="0" fillId="0" borderId="1" pivotButton="0" quotePrefix="0" xfId="0"/>
    <xf numFmtId="0" fontId="0" fillId="0" borderId="1" applyProtection="1" pivotButton="0" quotePrefix="0" xfId="0">
      <protection locked="0" hidden="0"/>
    </xf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 wrapText="1"/>
    </xf>
    <xf numFmtId="0" fontId="16" fillId="0" borderId="0" pivotButton="0" quotePrefix="0" xfId="0"/>
    <xf numFmtId="0" fontId="17" fillId="2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39"/>
  <sheetViews>
    <sheetView zoomScale="10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26" customWidth="1" min="3" max="3"/>
    <col width="9" customWidth="1" min="4" max="4"/>
    <col width="7" customWidth="1" min="5" max="5"/>
    <col width="6" customWidth="1" min="6" max="6"/>
    <col width="10" customWidth="1" min="7" max="7"/>
    <col width="11" customWidth="1" min="8" max="8"/>
    <col width="11" customWidth="1" min="9" max="9"/>
    <col width="10" customWidth="1" min="10" max="10"/>
    <col width="9" customWidth="1" min="11" max="11"/>
    <col width="9" customWidth="1" min="12" max="12"/>
    <col width="12" customWidth="1" min="13" max="13"/>
    <col width="12" customWidth="1" min="14" max="14"/>
    <col hidden="1" width="2" customWidth="1" min="15" max="15"/>
    <col hidden="1" width="11" customWidth="1" min="16" max="16"/>
    <col hidden="1" width="7" customWidth="1" min="17" max="17"/>
  </cols>
  <sheetData>
    <row r="1" ht="32" customHeight="1">
      <c r="A1" s="1" t="inlineStr">
        <is>
          <t>敷金精算書</t>
        </is>
      </c>
    </row>
    <row r="3" ht="22" customHeight="1">
      <c r="A3" s="2" t="inlineStr">
        <is>
          <t>物件名</t>
        </is>
      </c>
      <c r="B3" s="3" t="n"/>
      <c r="C3" s="4" t="n"/>
      <c r="D3" s="4" t="n"/>
      <c r="E3" s="4" t="n"/>
      <c r="F3" s="2" t="inlineStr">
        <is>
          <t>部屋番号</t>
        </is>
      </c>
      <c r="G3" s="3" t="n"/>
      <c r="H3" s="4" t="n"/>
      <c r="I3" s="2" t="inlineStr">
        <is>
          <t>管理会社名</t>
        </is>
      </c>
      <c r="J3" s="3" t="n"/>
      <c r="K3" s="4" t="n"/>
      <c r="L3" s="4" t="n"/>
      <c r="M3" s="4" t="n"/>
      <c r="N3" s="4" t="n"/>
    </row>
    <row r="4" ht="22" customHeight="1">
      <c r="A4" s="2" t="inlineStr">
        <is>
          <t>入居者名</t>
        </is>
      </c>
      <c r="B4" s="3" t="n"/>
      <c r="C4" s="4" t="n"/>
      <c r="D4" s="4" t="n"/>
      <c r="E4" s="4" t="n"/>
      <c r="F4" s="2" t="inlineStr">
        <is>
          <t>入居日</t>
        </is>
      </c>
      <c r="G4" s="5" t="n">
        <v>43922</v>
      </c>
      <c r="H4" s="4" t="n"/>
      <c r="I4" s="2" t="inlineStr">
        <is>
          <t>退去立会い日</t>
        </is>
      </c>
      <c r="J4" s="5" t="n">
        <v>45017</v>
      </c>
      <c r="K4" s="4" t="n"/>
      <c r="L4" s="2" t="inlineStr">
        <is>
          <t>作成日</t>
        </is>
      </c>
      <c r="M4" s="5" t="n"/>
      <c r="N4" s="4" t="n"/>
    </row>
    <row r="5">
      <c r="A5" s="6" t="inlineStr">
        <is>
          <t>黄色のセルに入力します（それ以外は自動計算・保護）。明細1行目（8行目）はサンプル行です。削除して使ってください。入居日・退去立会い日もサンプル値です。</t>
        </is>
      </c>
    </row>
    <row r="7" ht="30" customHeight="1">
      <c r="A7" s="7" t="inlineStr">
        <is>
          <t>場所</t>
        </is>
      </c>
      <c r="B7" s="7" t="inlineStr">
        <is>
          <t>部位</t>
        </is>
      </c>
      <c r="C7" s="7" t="inlineStr">
        <is>
          <t>内容（損耗の状況）</t>
        </is>
      </c>
      <c r="D7" s="7" t="inlineStr">
        <is>
          <t>負担区分</t>
        </is>
      </c>
      <c r="E7" s="7" t="inlineStr">
        <is>
          <t>数量</t>
        </is>
      </c>
      <c r="F7" s="7" t="inlineStr">
        <is>
          <t>単位</t>
        </is>
      </c>
      <c r="G7" s="7" t="inlineStr">
        <is>
          <t>単価（円）</t>
        </is>
      </c>
      <c r="H7" s="7" t="inlineStr">
        <is>
          <t>補修費用（円）</t>
        </is>
      </c>
      <c r="I7" s="7" t="inlineStr">
        <is>
          <t>起算日※1</t>
        </is>
      </c>
      <c r="J7" s="7" t="inlineStr">
        <is>
          <t>耐用年数（年）</t>
        </is>
      </c>
      <c r="K7" s="7" t="inlineStr">
        <is>
          <t>経過年数（年）</t>
        </is>
      </c>
      <c r="L7" s="7" t="inlineStr">
        <is>
          <t>残存割合</t>
        </is>
      </c>
      <c r="M7" s="7" t="inlineStr">
        <is>
          <t>借主負担額（円）</t>
        </is>
      </c>
      <c r="N7" s="7" t="inlineStr">
        <is>
          <t>貸主負担額（円）</t>
        </is>
      </c>
      <c r="P7" s="8" t="inlineStr">
        <is>
          <t>補助:起算日</t>
        </is>
      </c>
      <c r="Q7" s="8" t="inlineStr">
        <is>
          <t>補助:満年数</t>
        </is>
      </c>
    </row>
    <row r="8" ht="20" customHeight="1">
      <c r="A8" s="9" t="inlineStr">
        <is>
          <t>LDK</t>
        </is>
      </c>
      <c r="B8" s="9" t="inlineStr">
        <is>
          <t>クロス</t>
        </is>
      </c>
      <c r="C8" s="10" t="inlineStr">
        <is>
          <t>タバコのヤニ（サンプル）</t>
        </is>
      </c>
      <c r="D8" s="11" t="inlineStr">
        <is>
          <t>借主</t>
        </is>
      </c>
      <c r="E8" s="12" t="n">
        <v>20</v>
      </c>
      <c r="F8" s="11" t="inlineStr">
        <is>
          <t>m²</t>
        </is>
      </c>
      <c r="G8" s="13" t="n">
        <v>1000</v>
      </c>
      <c r="H8" s="14">
        <f>IF(OR(E8="",G8=""),"",E8*G8)</f>
        <v/>
      </c>
      <c r="I8" s="15" t="n"/>
      <c r="J8" s="16">
        <f>IF(B8="","",IFERROR(VLOOKUP(B8,耐用年数表!$A$5:$B$17,2,FALSE),"考慮しない"))</f>
        <v/>
      </c>
      <c r="K8" s="17">
        <f>IF(OR(B8="",Q8=""),"",Q8+($J$4-EDATE(P8,12*Q8))/(EDATE(P8,12*(Q8+1))-EDATE(P8,12*Q8)))</f>
        <v/>
      </c>
      <c r="L8" s="18">
        <f>IF(B8="","",IF(ISNUMBER(J8),IF(K8="","",MAX(0,1-K8/J8)),1))</f>
        <v/>
      </c>
      <c r="M8" s="14">
        <f>IF(OR(H8="",L8=""),"",IF(D8="借主",ROUND(H8*L8,0),0))</f>
        <v/>
      </c>
      <c r="N8" s="14">
        <f>IF(M8="","",IF(D8="貸主",H8,IF(D8="借主",H8-M8,0)))</f>
        <v/>
      </c>
      <c r="P8" s="19">
        <f>IF(I8="",$G$4,I8)</f>
        <v/>
      </c>
      <c r="Q8" s="8">
        <f>IF(OR(P8="",$J$4="",$J$4&lt;=P8),"",YEAR($J$4)-YEAR(P8)-IF(EDATE(P8,12*(YEAR($J$4)-YEAR(P8)))&gt;$J$4,1,0))</f>
        <v/>
      </c>
    </row>
    <row r="9" ht="20" customHeight="1">
      <c r="A9" s="9" t="n"/>
      <c r="B9" s="9" t="n"/>
      <c r="C9" s="10" t="n"/>
      <c r="D9" s="11" t="n"/>
      <c r="E9" s="12" t="n"/>
      <c r="F9" s="11" t="n"/>
      <c r="G9" s="13" t="n"/>
      <c r="H9" s="14">
        <f>IF(OR(E9="",G9=""),"",E9*G9)</f>
        <v/>
      </c>
      <c r="I9" s="15" t="n"/>
      <c r="J9" s="16">
        <f>IF(B9="","",IFERROR(VLOOKUP(B9,耐用年数表!$A$5:$B$17,2,FALSE),"考慮しない"))</f>
        <v/>
      </c>
      <c r="K9" s="17">
        <f>IF(OR(B9="",Q9=""),"",Q9+($J$4-EDATE(P9,12*Q9))/(EDATE(P9,12*(Q9+1))-EDATE(P9,12*Q9)))</f>
        <v/>
      </c>
      <c r="L9" s="18">
        <f>IF(B9="","",IF(ISNUMBER(J9),IF(K9="","",MAX(0,1-K9/J9)),1))</f>
        <v/>
      </c>
      <c r="M9" s="14">
        <f>IF(OR(H9="",L9=""),"",IF(D9="借主",ROUND(H9*L9,0),0))</f>
        <v/>
      </c>
      <c r="N9" s="14">
        <f>IF(M9="","",IF(D9="貸主",H9,IF(D9="借主",H9-M9,0)))</f>
        <v/>
      </c>
      <c r="P9" s="19">
        <f>IF(I9="",$G$4,I9)</f>
        <v/>
      </c>
      <c r="Q9" s="8">
        <f>IF(OR(P9="",$J$4="",$J$4&lt;=P9),"",YEAR($J$4)-YEAR(P9)-IF(EDATE(P9,12*(YEAR($J$4)-YEAR(P9)))&gt;$J$4,1,0))</f>
        <v/>
      </c>
    </row>
    <row r="10" ht="20" customHeight="1">
      <c r="A10" s="9" t="n"/>
      <c r="B10" s="9" t="n"/>
      <c r="C10" s="10" t="n"/>
      <c r="D10" s="11" t="n"/>
      <c r="E10" s="12" t="n"/>
      <c r="F10" s="11" t="n"/>
      <c r="G10" s="13" t="n"/>
      <c r="H10" s="14">
        <f>IF(OR(E10="",G10=""),"",E10*G10)</f>
        <v/>
      </c>
      <c r="I10" s="15" t="n"/>
      <c r="J10" s="16">
        <f>IF(B10="","",IFERROR(VLOOKUP(B10,耐用年数表!$A$5:$B$17,2,FALSE),"考慮しない"))</f>
        <v/>
      </c>
      <c r="K10" s="17">
        <f>IF(OR(B10="",Q10=""),"",Q10+($J$4-EDATE(P10,12*Q10))/(EDATE(P10,12*(Q10+1))-EDATE(P10,12*Q10)))</f>
        <v/>
      </c>
      <c r="L10" s="18">
        <f>IF(B10="","",IF(ISNUMBER(J10),IF(K10="","",MAX(0,1-K10/J10)),1))</f>
        <v/>
      </c>
      <c r="M10" s="14">
        <f>IF(OR(H10="",L10=""),"",IF(D10="借主",ROUND(H10*L10,0),0))</f>
        <v/>
      </c>
      <c r="N10" s="14">
        <f>IF(M10="","",IF(D10="貸主",H10,IF(D10="借主",H10-M10,0)))</f>
        <v/>
      </c>
      <c r="P10" s="19">
        <f>IF(I10="",$G$4,I10)</f>
        <v/>
      </c>
      <c r="Q10" s="8">
        <f>IF(OR(P10="",$J$4="",$J$4&lt;=P10),"",YEAR($J$4)-YEAR(P10)-IF(EDATE(P10,12*(YEAR($J$4)-YEAR(P10)))&gt;$J$4,1,0))</f>
        <v/>
      </c>
    </row>
    <row r="11" ht="20" customHeight="1">
      <c r="A11" s="9" t="n"/>
      <c r="B11" s="9" t="n"/>
      <c r="C11" s="10" t="n"/>
      <c r="D11" s="11" t="n"/>
      <c r="E11" s="12" t="n"/>
      <c r="F11" s="11" t="n"/>
      <c r="G11" s="13" t="n"/>
      <c r="H11" s="14">
        <f>IF(OR(E11="",G11=""),"",E11*G11)</f>
        <v/>
      </c>
      <c r="I11" s="15" t="n"/>
      <c r="J11" s="16">
        <f>IF(B11="","",IFERROR(VLOOKUP(B11,耐用年数表!$A$5:$B$17,2,FALSE),"考慮しない"))</f>
        <v/>
      </c>
      <c r="K11" s="17">
        <f>IF(OR(B11="",Q11=""),"",Q11+($J$4-EDATE(P11,12*Q11))/(EDATE(P11,12*(Q11+1))-EDATE(P11,12*Q11)))</f>
        <v/>
      </c>
      <c r="L11" s="18">
        <f>IF(B11="","",IF(ISNUMBER(J11),IF(K11="","",MAX(0,1-K11/J11)),1))</f>
        <v/>
      </c>
      <c r="M11" s="14">
        <f>IF(OR(H11="",L11=""),"",IF(D11="借主",ROUND(H11*L11,0),0))</f>
        <v/>
      </c>
      <c r="N11" s="14">
        <f>IF(M11="","",IF(D11="貸主",H11,IF(D11="借主",H11-M11,0)))</f>
        <v/>
      </c>
      <c r="P11" s="19">
        <f>IF(I11="",$G$4,I11)</f>
        <v/>
      </c>
      <c r="Q11" s="8">
        <f>IF(OR(P11="",$J$4="",$J$4&lt;=P11),"",YEAR($J$4)-YEAR(P11)-IF(EDATE(P11,12*(YEAR($J$4)-YEAR(P11)))&gt;$J$4,1,0))</f>
        <v/>
      </c>
    </row>
    <row r="12" ht="20" customHeight="1">
      <c r="A12" s="9" t="n"/>
      <c r="B12" s="9" t="n"/>
      <c r="C12" s="10" t="n"/>
      <c r="D12" s="11" t="n"/>
      <c r="E12" s="12" t="n"/>
      <c r="F12" s="11" t="n"/>
      <c r="G12" s="13" t="n"/>
      <c r="H12" s="14">
        <f>IF(OR(E12="",G12=""),"",E12*G12)</f>
        <v/>
      </c>
      <c r="I12" s="15" t="n"/>
      <c r="J12" s="16">
        <f>IF(B12="","",IFERROR(VLOOKUP(B12,耐用年数表!$A$5:$B$17,2,FALSE),"考慮しない"))</f>
        <v/>
      </c>
      <c r="K12" s="17">
        <f>IF(OR(B12="",Q12=""),"",Q12+($J$4-EDATE(P12,12*Q12))/(EDATE(P12,12*(Q12+1))-EDATE(P12,12*Q12)))</f>
        <v/>
      </c>
      <c r="L12" s="18">
        <f>IF(B12="","",IF(ISNUMBER(J12),IF(K12="","",MAX(0,1-K12/J12)),1))</f>
        <v/>
      </c>
      <c r="M12" s="14">
        <f>IF(OR(H12="",L12=""),"",IF(D12="借主",ROUND(H12*L12,0),0))</f>
        <v/>
      </c>
      <c r="N12" s="14">
        <f>IF(M12="","",IF(D12="貸主",H12,IF(D12="借主",H12-M12,0)))</f>
        <v/>
      </c>
      <c r="P12" s="19">
        <f>IF(I12="",$G$4,I12)</f>
        <v/>
      </c>
      <c r="Q12" s="8">
        <f>IF(OR(P12="",$J$4="",$J$4&lt;=P12),"",YEAR($J$4)-YEAR(P12)-IF(EDATE(P12,12*(YEAR($J$4)-YEAR(P12)))&gt;$J$4,1,0))</f>
        <v/>
      </c>
    </row>
    <row r="13" ht="20" customHeight="1">
      <c r="A13" s="9" t="n"/>
      <c r="B13" s="9" t="n"/>
      <c r="C13" s="10" t="n"/>
      <c r="D13" s="11" t="n"/>
      <c r="E13" s="12" t="n"/>
      <c r="F13" s="11" t="n"/>
      <c r="G13" s="13" t="n"/>
      <c r="H13" s="14">
        <f>IF(OR(E13="",G13=""),"",E13*G13)</f>
        <v/>
      </c>
      <c r="I13" s="15" t="n"/>
      <c r="J13" s="16">
        <f>IF(B13="","",IFERROR(VLOOKUP(B13,耐用年数表!$A$5:$B$17,2,FALSE),"考慮しない"))</f>
        <v/>
      </c>
      <c r="K13" s="17">
        <f>IF(OR(B13="",Q13=""),"",Q13+($J$4-EDATE(P13,12*Q13))/(EDATE(P13,12*(Q13+1))-EDATE(P13,12*Q13)))</f>
        <v/>
      </c>
      <c r="L13" s="18">
        <f>IF(B13="","",IF(ISNUMBER(J13),IF(K13="","",MAX(0,1-K13/J13)),1))</f>
        <v/>
      </c>
      <c r="M13" s="14">
        <f>IF(OR(H13="",L13=""),"",IF(D13="借主",ROUND(H13*L13,0),0))</f>
        <v/>
      </c>
      <c r="N13" s="14">
        <f>IF(M13="","",IF(D13="貸主",H13,IF(D13="借主",H13-M13,0)))</f>
        <v/>
      </c>
      <c r="P13" s="19">
        <f>IF(I13="",$G$4,I13)</f>
        <v/>
      </c>
      <c r="Q13" s="8">
        <f>IF(OR(P13="",$J$4="",$J$4&lt;=P13),"",YEAR($J$4)-YEAR(P13)-IF(EDATE(P13,12*(YEAR($J$4)-YEAR(P13)))&gt;$J$4,1,0))</f>
        <v/>
      </c>
    </row>
    <row r="14" ht="20" customHeight="1">
      <c r="A14" s="9" t="n"/>
      <c r="B14" s="9" t="n"/>
      <c r="C14" s="10" t="n"/>
      <c r="D14" s="11" t="n"/>
      <c r="E14" s="12" t="n"/>
      <c r="F14" s="11" t="n"/>
      <c r="G14" s="13" t="n"/>
      <c r="H14" s="14">
        <f>IF(OR(E14="",G14=""),"",E14*G14)</f>
        <v/>
      </c>
      <c r="I14" s="15" t="n"/>
      <c r="J14" s="16">
        <f>IF(B14="","",IFERROR(VLOOKUP(B14,耐用年数表!$A$5:$B$17,2,FALSE),"考慮しない"))</f>
        <v/>
      </c>
      <c r="K14" s="17">
        <f>IF(OR(B14="",Q14=""),"",Q14+($J$4-EDATE(P14,12*Q14))/(EDATE(P14,12*(Q14+1))-EDATE(P14,12*Q14)))</f>
        <v/>
      </c>
      <c r="L14" s="18">
        <f>IF(B14="","",IF(ISNUMBER(J14),IF(K14="","",MAX(0,1-K14/J14)),1))</f>
        <v/>
      </c>
      <c r="M14" s="14">
        <f>IF(OR(H14="",L14=""),"",IF(D14="借主",ROUND(H14*L14,0),0))</f>
        <v/>
      </c>
      <c r="N14" s="14">
        <f>IF(M14="","",IF(D14="貸主",H14,IF(D14="借主",H14-M14,0)))</f>
        <v/>
      </c>
      <c r="P14" s="19">
        <f>IF(I14="",$G$4,I14)</f>
        <v/>
      </c>
      <c r="Q14" s="8">
        <f>IF(OR(P14="",$J$4="",$J$4&lt;=P14),"",YEAR($J$4)-YEAR(P14)-IF(EDATE(P14,12*(YEAR($J$4)-YEAR(P14)))&gt;$J$4,1,0))</f>
        <v/>
      </c>
    </row>
    <row r="15" ht="20" customHeight="1">
      <c r="A15" s="9" t="n"/>
      <c r="B15" s="9" t="n"/>
      <c r="C15" s="10" t="n"/>
      <c r="D15" s="11" t="n"/>
      <c r="E15" s="12" t="n"/>
      <c r="F15" s="11" t="n"/>
      <c r="G15" s="13" t="n"/>
      <c r="H15" s="14">
        <f>IF(OR(E15="",G15=""),"",E15*G15)</f>
        <v/>
      </c>
      <c r="I15" s="15" t="n"/>
      <c r="J15" s="16">
        <f>IF(B15="","",IFERROR(VLOOKUP(B15,耐用年数表!$A$5:$B$17,2,FALSE),"考慮しない"))</f>
        <v/>
      </c>
      <c r="K15" s="17">
        <f>IF(OR(B15="",Q15=""),"",Q15+($J$4-EDATE(P15,12*Q15))/(EDATE(P15,12*(Q15+1))-EDATE(P15,12*Q15)))</f>
        <v/>
      </c>
      <c r="L15" s="18">
        <f>IF(B15="","",IF(ISNUMBER(J15),IF(K15="","",MAX(0,1-K15/J15)),1))</f>
        <v/>
      </c>
      <c r="M15" s="14">
        <f>IF(OR(H15="",L15=""),"",IF(D15="借主",ROUND(H15*L15,0),0))</f>
        <v/>
      </c>
      <c r="N15" s="14">
        <f>IF(M15="","",IF(D15="貸主",H15,IF(D15="借主",H15-M15,0)))</f>
        <v/>
      </c>
      <c r="P15" s="19">
        <f>IF(I15="",$G$4,I15)</f>
        <v/>
      </c>
      <c r="Q15" s="8">
        <f>IF(OR(P15="",$J$4="",$J$4&lt;=P15),"",YEAR($J$4)-YEAR(P15)-IF(EDATE(P15,12*(YEAR($J$4)-YEAR(P15)))&gt;$J$4,1,0))</f>
        <v/>
      </c>
    </row>
    <row r="16" ht="20" customHeight="1">
      <c r="A16" s="9" t="n"/>
      <c r="B16" s="9" t="n"/>
      <c r="C16" s="10" t="n"/>
      <c r="D16" s="11" t="n"/>
      <c r="E16" s="12" t="n"/>
      <c r="F16" s="11" t="n"/>
      <c r="G16" s="13" t="n"/>
      <c r="H16" s="14">
        <f>IF(OR(E16="",G16=""),"",E16*G16)</f>
        <v/>
      </c>
      <c r="I16" s="15" t="n"/>
      <c r="J16" s="16">
        <f>IF(B16="","",IFERROR(VLOOKUP(B16,耐用年数表!$A$5:$B$17,2,FALSE),"考慮しない"))</f>
        <v/>
      </c>
      <c r="K16" s="17">
        <f>IF(OR(B16="",Q16=""),"",Q16+($J$4-EDATE(P16,12*Q16))/(EDATE(P16,12*(Q16+1))-EDATE(P16,12*Q16)))</f>
        <v/>
      </c>
      <c r="L16" s="18">
        <f>IF(B16="","",IF(ISNUMBER(J16),IF(K16="","",MAX(0,1-K16/J16)),1))</f>
        <v/>
      </c>
      <c r="M16" s="14">
        <f>IF(OR(H16="",L16=""),"",IF(D16="借主",ROUND(H16*L16,0),0))</f>
        <v/>
      </c>
      <c r="N16" s="14">
        <f>IF(M16="","",IF(D16="貸主",H16,IF(D16="借主",H16-M16,0)))</f>
        <v/>
      </c>
      <c r="P16" s="19">
        <f>IF(I16="",$G$4,I16)</f>
        <v/>
      </c>
      <c r="Q16" s="8">
        <f>IF(OR(P16="",$J$4="",$J$4&lt;=P16),"",YEAR($J$4)-YEAR(P16)-IF(EDATE(P16,12*(YEAR($J$4)-YEAR(P16)))&gt;$J$4,1,0))</f>
        <v/>
      </c>
    </row>
    <row r="17" ht="20" customHeight="1">
      <c r="A17" s="9" t="n"/>
      <c r="B17" s="9" t="n"/>
      <c r="C17" s="10" t="n"/>
      <c r="D17" s="11" t="n"/>
      <c r="E17" s="12" t="n"/>
      <c r="F17" s="11" t="n"/>
      <c r="G17" s="13" t="n"/>
      <c r="H17" s="14">
        <f>IF(OR(E17="",G17=""),"",E17*G17)</f>
        <v/>
      </c>
      <c r="I17" s="15" t="n"/>
      <c r="J17" s="16">
        <f>IF(B17="","",IFERROR(VLOOKUP(B17,耐用年数表!$A$5:$B$17,2,FALSE),"考慮しない"))</f>
        <v/>
      </c>
      <c r="K17" s="17">
        <f>IF(OR(B17="",Q17=""),"",Q17+($J$4-EDATE(P17,12*Q17))/(EDATE(P17,12*(Q17+1))-EDATE(P17,12*Q17)))</f>
        <v/>
      </c>
      <c r="L17" s="18">
        <f>IF(B17="","",IF(ISNUMBER(J17),IF(K17="","",MAX(0,1-K17/J17)),1))</f>
        <v/>
      </c>
      <c r="M17" s="14">
        <f>IF(OR(H17="",L17=""),"",IF(D17="借主",ROUND(H17*L17,0),0))</f>
        <v/>
      </c>
      <c r="N17" s="14">
        <f>IF(M17="","",IF(D17="貸主",H17,IF(D17="借主",H17-M17,0)))</f>
        <v/>
      </c>
      <c r="P17" s="19">
        <f>IF(I17="",$G$4,I17)</f>
        <v/>
      </c>
      <c r="Q17" s="8">
        <f>IF(OR(P17="",$J$4="",$J$4&lt;=P17),"",YEAR($J$4)-YEAR(P17)-IF(EDATE(P17,12*(YEAR($J$4)-YEAR(P17)))&gt;$J$4,1,0))</f>
        <v/>
      </c>
    </row>
    <row r="18" ht="20" customHeight="1">
      <c r="A18" s="9" t="n"/>
      <c r="B18" s="9" t="n"/>
      <c r="C18" s="10" t="n"/>
      <c r="D18" s="11" t="n"/>
      <c r="E18" s="12" t="n"/>
      <c r="F18" s="11" t="n"/>
      <c r="G18" s="13" t="n"/>
      <c r="H18" s="14">
        <f>IF(OR(E18="",G18=""),"",E18*G18)</f>
        <v/>
      </c>
      <c r="I18" s="15" t="n"/>
      <c r="J18" s="16">
        <f>IF(B18="","",IFERROR(VLOOKUP(B18,耐用年数表!$A$5:$B$17,2,FALSE),"考慮しない"))</f>
        <v/>
      </c>
      <c r="K18" s="17">
        <f>IF(OR(B18="",Q18=""),"",Q18+($J$4-EDATE(P18,12*Q18))/(EDATE(P18,12*(Q18+1))-EDATE(P18,12*Q18)))</f>
        <v/>
      </c>
      <c r="L18" s="18">
        <f>IF(B18="","",IF(ISNUMBER(J18),IF(K18="","",MAX(0,1-K18/J18)),1))</f>
        <v/>
      </c>
      <c r="M18" s="14">
        <f>IF(OR(H18="",L18=""),"",IF(D18="借主",ROUND(H18*L18,0),0))</f>
        <v/>
      </c>
      <c r="N18" s="14">
        <f>IF(M18="","",IF(D18="貸主",H18,IF(D18="借主",H18-M18,0)))</f>
        <v/>
      </c>
      <c r="P18" s="19">
        <f>IF(I18="",$G$4,I18)</f>
        <v/>
      </c>
      <c r="Q18" s="8">
        <f>IF(OR(P18="",$J$4="",$J$4&lt;=P18),"",YEAR($J$4)-YEAR(P18)-IF(EDATE(P18,12*(YEAR($J$4)-YEAR(P18)))&gt;$J$4,1,0))</f>
        <v/>
      </c>
    </row>
    <row r="19" ht="20" customHeight="1">
      <c r="A19" s="9" t="n"/>
      <c r="B19" s="9" t="n"/>
      <c r="C19" s="10" t="n"/>
      <c r="D19" s="11" t="n"/>
      <c r="E19" s="12" t="n"/>
      <c r="F19" s="11" t="n"/>
      <c r="G19" s="13" t="n"/>
      <c r="H19" s="14">
        <f>IF(OR(E19="",G19=""),"",E19*G19)</f>
        <v/>
      </c>
      <c r="I19" s="15" t="n"/>
      <c r="J19" s="16">
        <f>IF(B19="","",IFERROR(VLOOKUP(B19,耐用年数表!$A$5:$B$17,2,FALSE),"考慮しない"))</f>
        <v/>
      </c>
      <c r="K19" s="17">
        <f>IF(OR(B19="",Q19=""),"",Q19+($J$4-EDATE(P19,12*Q19))/(EDATE(P19,12*(Q19+1))-EDATE(P19,12*Q19)))</f>
        <v/>
      </c>
      <c r="L19" s="18">
        <f>IF(B19="","",IF(ISNUMBER(J19),IF(K19="","",MAX(0,1-K19/J19)),1))</f>
        <v/>
      </c>
      <c r="M19" s="14">
        <f>IF(OR(H19="",L19=""),"",IF(D19="借主",ROUND(H19*L19,0),0))</f>
        <v/>
      </c>
      <c r="N19" s="14">
        <f>IF(M19="","",IF(D19="貸主",H19,IF(D19="借主",H19-M19,0)))</f>
        <v/>
      </c>
      <c r="P19" s="19">
        <f>IF(I19="",$G$4,I19)</f>
        <v/>
      </c>
      <c r="Q19" s="8">
        <f>IF(OR(P19="",$J$4="",$J$4&lt;=P19),"",YEAR($J$4)-YEAR(P19)-IF(EDATE(P19,12*(YEAR($J$4)-YEAR(P19)))&gt;$J$4,1,0))</f>
        <v/>
      </c>
    </row>
    <row r="20" ht="20" customHeight="1">
      <c r="A20" s="9" t="n"/>
      <c r="B20" s="9" t="n"/>
      <c r="C20" s="10" t="n"/>
      <c r="D20" s="11" t="n"/>
      <c r="E20" s="12" t="n"/>
      <c r="F20" s="11" t="n"/>
      <c r="G20" s="13" t="n"/>
      <c r="H20" s="14">
        <f>IF(OR(E20="",G20=""),"",E20*G20)</f>
        <v/>
      </c>
      <c r="I20" s="15" t="n"/>
      <c r="J20" s="16">
        <f>IF(B20="","",IFERROR(VLOOKUP(B20,耐用年数表!$A$5:$B$17,2,FALSE),"考慮しない"))</f>
        <v/>
      </c>
      <c r="K20" s="17">
        <f>IF(OR(B20="",Q20=""),"",Q20+($J$4-EDATE(P20,12*Q20))/(EDATE(P20,12*(Q20+1))-EDATE(P20,12*Q20)))</f>
        <v/>
      </c>
      <c r="L20" s="18">
        <f>IF(B20="","",IF(ISNUMBER(J20),IF(K20="","",MAX(0,1-K20/J20)),1))</f>
        <v/>
      </c>
      <c r="M20" s="14">
        <f>IF(OR(H20="",L20=""),"",IF(D20="借主",ROUND(H20*L20,0),0))</f>
        <v/>
      </c>
      <c r="N20" s="14">
        <f>IF(M20="","",IF(D20="貸主",H20,IF(D20="借主",H20-M20,0)))</f>
        <v/>
      </c>
      <c r="P20" s="19">
        <f>IF(I20="",$G$4,I20)</f>
        <v/>
      </c>
      <c r="Q20" s="8">
        <f>IF(OR(P20="",$J$4="",$J$4&lt;=P20),"",YEAR($J$4)-YEAR(P20)-IF(EDATE(P20,12*(YEAR($J$4)-YEAR(P20)))&gt;$J$4,1,0))</f>
        <v/>
      </c>
    </row>
    <row r="21" ht="20" customHeight="1">
      <c r="A21" s="9" t="n"/>
      <c r="B21" s="9" t="n"/>
      <c r="C21" s="10" t="n"/>
      <c r="D21" s="11" t="n"/>
      <c r="E21" s="12" t="n"/>
      <c r="F21" s="11" t="n"/>
      <c r="G21" s="13" t="n"/>
      <c r="H21" s="14">
        <f>IF(OR(E21="",G21=""),"",E21*G21)</f>
        <v/>
      </c>
      <c r="I21" s="15" t="n"/>
      <c r="J21" s="16">
        <f>IF(B21="","",IFERROR(VLOOKUP(B21,耐用年数表!$A$5:$B$17,2,FALSE),"考慮しない"))</f>
        <v/>
      </c>
      <c r="K21" s="17">
        <f>IF(OR(B21="",Q21=""),"",Q21+($J$4-EDATE(P21,12*Q21))/(EDATE(P21,12*(Q21+1))-EDATE(P21,12*Q21)))</f>
        <v/>
      </c>
      <c r="L21" s="18">
        <f>IF(B21="","",IF(ISNUMBER(J21),IF(K21="","",MAX(0,1-K21/J21)),1))</f>
        <v/>
      </c>
      <c r="M21" s="14">
        <f>IF(OR(H21="",L21=""),"",IF(D21="借主",ROUND(H21*L21,0),0))</f>
        <v/>
      </c>
      <c r="N21" s="14">
        <f>IF(M21="","",IF(D21="貸主",H21,IF(D21="借主",H21-M21,0)))</f>
        <v/>
      </c>
      <c r="P21" s="19">
        <f>IF(I21="",$G$4,I21)</f>
        <v/>
      </c>
      <c r="Q21" s="8">
        <f>IF(OR(P21="",$J$4="",$J$4&lt;=P21),"",YEAR($J$4)-YEAR(P21)-IF(EDATE(P21,12*(YEAR($J$4)-YEAR(P21)))&gt;$J$4,1,0))</f>
        <v/>
      </c>
    </row>
    <row r="22" ht="20" customHeight="1">
      <c r="A22" s="9" t="n"/>
      <c r="B22" s="9" t="n"/>
      <c r="C22" s="10" t="n"/>
      <c r="D22" s="11" t="n"/>
      <c r="E22" s="12" t="n"/>
      <c r="F22" s="11" t="n"/>
      <c r="G22" s="13" t="n"/>
      <c r="H22" s="14">
        <f>IF(OR(E22="",G22=""),"",E22*G22)</f>
        <v/>
      </c>
      <c r="I22" s="15" t="n"/>
      <c r="J22" s="16">
        <f>IF(B22="","",IFERROR(VLOOKUP(B22,耐用年数表!$A$5:$B$17,2,FALSE),"考慮しない"))</f>
        <v/>
      </c>
      <c r="K22" s="17">
        <f>IF(OR(B22="",Q22=""),"",Q22+($J$4-EDATE(P22,12*Q22))/(EDATE(P22,12*(Q22+1))-EDATE(P22,12*Q22)))</f>
        <v/>
      </c>
      <c r="L22" s="18">
        <f>IF(B22="","",IF(ISNUMBER(J22),IF(K22="","",MAX(0,1-K22/J22)),1))</f>
        <v/>
      </c>
      <c r="M22" s="14">
        <f>IF(OR(H22="",L22=""),"",IF(D22="借主",ROUND(H22*L22,0),0))</f>
        <v/>
      </c>
      <c r="N22" s="14">
        <f>IF(M22="","",IF(D22="貸主",H22,IF(D22="借主",H22-M22,0)))</f>
        <v/>
      </c>
      <c r="P22" s="19">
        <f>IF(I22="",$G$4,I22)</f>
        <v/>
      </c>
      <c r="Q22" s="8">
        <f>IF(OR(P22="",$J$4="",$J$4&lt;=P22),"",YEAR($J$4)-YEAR(P22)-IF(EDATE(P22,12*(YEAR($J$4)-YEAR(P22)))&gt;$J$4,1,0))</f>
        <v/>
      </c>
    </row>
    <row r="23" ht="20" customHeight="1">
      <c r="A23" s="9" t="n"/>
      <c r="B23" s="9" t="n"/>
      <c r="C23" s="10" t="n"/>
      <c r="D23" s="11" t="n"/>
      <c r="E23" s="12" t="n"/>
      <c r="F23" s="11" t="n"/>
      <c r="G23" s="13" t="n"/>
      <c r="H23" s="14">
        <f>IF(OR(E23="",G23=""),"",E23*G23)</f>
        <v/>
      </c>
      <c r="I23" s="15" t="n"/>
      <c r="J23" s="16">
        <f>IF(B23="","",IFERROR(VLOOKUP(B23,耐用年数表!$A$5:$B$17,2,FALSE),"考慮しない"))</f>
        <v/>
      </c>
      <c r="K23" s="17">
        <f>IF(OR(B23="",Q23=""),"",Q23+($J$4-EDATE(P23,12*Q23))/(EDATE(P23,12*(Q23+1))-EDATE(P23,12*Q23)))</f>
        <v/>
      </c>
      <c r="L23" s="18">
        <f>IF(B23="","",IF(ISNUMBER(J23),IF(K23="","",MAX(0,1-K23/J23)),1))</f>
        <v/>
      </c>
      <c r="M23" s="14">
        <f>IF(OR(H23="",L23=""),"",IF(D23="借主",ROUND(H23*L23,0),0))</f>
        <v/>
      </c>
      <c r="N23" s="14">
        <f>IF(M23="","",IF(D23="貸主",H23,IF(D23="借主",H23-M23,0)))</f>
        <v/>
      </c>
      <c r="P23" s="19">
        <f>IF(I23="",$G$4,I23)</f>
        <v/>
      </c>
      <c r="Q23" s="8">
        <f>IF(OR(P23="",$J$4="",$J$4&lt;=P23),"",YEAR($J$4)-YEAR(P23)-IF(EDATE(P23,12*(YEAR($J$4)-YEAR(P23)))&gt;$J$4,1,0))</f>
        <v/>
      </c>
    </row>
    <row r="24" ht="20" customHeight="1">
      <c r="A24" s="9" t="n"/>
      <c r="B24" s="9" t="n"/>
      <c r="C24" s="10" t="n"/>
      <c r="D24" s="11" t="n"/>
      <c r="E24" s="12" t="n"/>
      <c r="F24" s="11" t="n"/>
      <c r="G24" s="13" t="n"/>
      <c r="H24" s="14">
        <f>IF(OR(E24="",G24=""),"",E24*G24)</f>
        <v/>
      </c>
      <c r="I24" s="15" t="n"/>
      <c r="J24" s="16">
        <f>IF(B24="","",IFERROR(VLOOKUP(B24,耐用年数表!$A$5:$B$17,2,FALSE),"考慮しない"))</f>
        <v/>
      </c>
      <c r="K24" s="17">
        <f>IF(OR(B24="",Q24=""),"",Q24+($J$4-EDATE(P24,12*Q24))/(EDATE(P24,12*(Q24+1))-EDATE(P24,12*Q24)))</f>
        <v/>
      </c>
      <c r="L24" s="18">
        <f>IF(B24="","",IF(ISNUMBER(J24),IF(K24="","",MAX(0,1-K24/J24)),1))</f>
        <v/>
      </c>
      <c r="M24" s="14">
        <f>IF(OR(H24="",L24=""),"",IF(D24="借主",ROUND(H24*L24,0),0))</f>
        <v/>
      </c>
      <c r="N24" s="14">
        <f>IF(M24="","",IF(D24="貸主",H24,IF(D24="借主",H24-M24,0)))</f>
        <v/>
      </c>
      <c r="P24" s="19">
        <f>IF(I24="",$G$4,I24)</f>
        <v/>
      </c>
      <c r="Q24" s="8">
        <f>IF(OR(P24="",$J$4="",$J$4&lt;=P24),"",YEAR($J$4)-YEAR(P24)-IF(EDATE(P24,12*(YEAR($J$4)-YEAR(P24)))&gt;$J$4,1,0))</f>
        <v/>
      </c>
    </row>
    <row r="25" ht="20" customHeight="1">
      <c r="A25" s="9" t="n"/>
      <c r="B25" s="9" t="n"/>
      <c r="C25" s="10" t="n"/>
      <c r="D25" s="11" t="n"/>
      <c r="E25" s="12" t="n"/>
      <c r="F25" s="11" t="n"/>
      <c r="G25" s="13" t="n"/>
      <c r="H25" s="14">
        <f>IF(OR(E25="",G25=""),"",E25*G25)</f>
        <v/>
      </c>
      <c r="I25" s="15" t="n"/>
      <c r="J25" s="16">
        <f>IF(B25="","",IFERROR(VLOOKUP(B25,耐用年数表!$A$5:$B$17,2,FALSE),"考慮しない"))</f>
        <v/>
      </c>
      <c r="K25" s="17">
        <f>IF(OR(B25="",Q25=""),"",Q25+($J$4-EDATE(P25,12*Q25))/(EDATE(P25,12*(Q25+1))-EDATE(P25,12*Q25)))</f>
        <v/>
      </c>
      <c r="L25" s="18">
        <f>IF(B25="","",IF(ISNUMBER(J25),IF(K25="","",MAX(0,1-K25/J25)),1))</f>
        <v/>
      </c>
      <c r="M25" s="14">
        <f>IF(OR(H25="",L25=""),"",IF(D25="借主",ROUND(H25*L25,0),0))</f>
        <v/>
      </c>
      <c r="N25" s="14">
        <f>IF(M25="","",IF(D25="貸主",H25,IF(D25="借主",H25-M25,0)))</f>
        <v/>
      </c>
      <c r="P25" s="19">
        <f>IF(I25="",$G$4,I25)</f>
        <v/>
      </c>
      <c r="Q25" s="8">
        <f>IF(OR(P25="",$J$4="",$J$4&lt;=P25),"",YEAR($J$4)-YEAR(P25)-IF(EDATE(P25,12*(YEAR($J$4)-YEAR(P25)))&gt;$J$4,1,0))</f>
        <v/>
      </c>
    </row>
    <row r="26" ht="20" customHeight="1">
      <c r="A26" s="9" t="n"/>
      <c r="B26" s="9" t="n"/>
      <c r="C26" s="10" t="n"/>
      <c r="D26" s="11" t="n"/>
      <c r="E26" s="12" t="n"/>
      <c r="F26" s="11" t="n"/>
      <c r="G26" s="13" t="n"/>
      <c r="H26" s="14">
        <f>IF(OR(E26="",G26=""),"",E26*G26)</f>
        <v/>
      </c>
      <c r="I26" s="15" t="n"/>
      <c r="J26" s="16">
        <f>IF(B26="","",IFERROR(VLOOKUP(B26,耐用年数表!$A$5:$B$17,2,FALSE),"考慮しない"))</f>
        <v/>
      </c>
      <c r="K26" s="17">
        <f>IF(OR(B26="",Q26=""),"",Q26+($J$4-EDATE(P26,12*Q26))/(EDATE(P26,12*(Q26+1))-EDATE(P26,12*Q26)))</f>
        <v/>
      </c>
      <c r="L26" s="18">
        <f>IF(B26="","",IF(ISNUMBER(J26),IF(K26="","",MAX(0,1-K26/J26)),1))</f>
        <v/>
      </c>
      <c r="M26" s="14">
        <f>IF(OR(H26="",L26=""),"",IF(D26="借主",ROUND(H26*L26,0),0))</f>
        <v/>
      </c>
      <c r="N26" s="14">
        <f>IF(M26="","",IF(D26="貸主",H26,IF(D26="借主",H26-M26,0)))</f>
        <v/>
      </c>
      <c r="P26" s="19">
        <f>IF(I26="",$G$4,I26)</f>
        <v/>
      </c>
      <c r="Q26" s="8">
        <f>IF(OR(P26="",$J$4="",$J$4&lt;=P26),"",YEAR($J$4)-YEAR(P26)-IF(EDATE(P26,12*(YEAR($J$4)-YEAR(P26)))&gt;$J$4,1,0))</f>
        <v/>
      </c>
    </row>
    <row r="27" ht="20" customHeight="1">
      <c r="A27" s="9" t="n"/>
      <c r="B27" s="9" t="n"/>
      <c r="C27" s="10" t="n"/>
      <c r="D27" s="11" t="n"/>
      <c r="E27" s="12" t="n"/>
      <c r="F27" s="11" t="n"/>
      <c r="G27" s="13" t="n"/>
      <c r="H27" s="14">
        <f>IF(OR(E27="",G27=""),"",E27*G27)</f>
        <v/>
      </c>
      <c r="I27" s="15" t="n"/>
      <c r="J27" s="16">
        <f>IF(B27="","",IFERROR(VLOOKUP(B27,耐用年数表!$A$5:$B$17,2,FALSE),"考慮しない"))</f>
        <v/>
      </c>
      <c r="K27" s="17">
        <f>IF(OR(B27="",Q27=""),"",Q27+($J$4-EDATE(P27,12*Q27))/(EDATE(P27,12*(Q27+1))-EDATE(P27,12*Q27)))</f>
        <v/>
      </c>
      <c r="L27" s="18">
        <f>IF(B27="","",IF(ISNUMBER(J27),IF(K27="","",MAX(0,1-K27/J27)),1))</f>
        <v/>
      </c>
      <c r="M27" s="14">
        <f>IF(OR(H27="",L27=""),"",IF(D27="借主",ROUND(H27*L27,0),0))</f>
        <v/>
      </c>
      <c r="N27" s="14">
        <f>IF(M27="","",IF(D27="貸主",H27,IF(D27="借主",H27-M27,0)))</f>
        <v/>
      </c>
      <c r="P27" s="19">
        <f>IF(I27="",$G$4,I27)</f>
        <v/>
      </c>
      <c r="Q27" s="8">
        <f>IF(OR(P27="",$J$4="",$J$4&lt;=P27),"",YEAR($J$4)-YEAR(P27)-IF(EDATE(P27,12*(YEAR($J$4)-YEAR(P27)))&gt;$J$4,1,0))</f>
        <v/>
      </c>
    </row>
    <row r="28" ht="22" customHeight="1">
      <c r="A28" s="20" t="inlineStr">
        <is>
          <t>合計</t>
        </is>
      </c>
      <c r="B28" s="21" t="n"/>
      <c r="C28" s="21" t="n"/>
      <c r="D28" s="21" t="n"/>
      <c r="E28" s="21" t="n"/>
      <c r="F28" s="21" t="n"/>
      <c r="G28" s="21" t="n"/>
      <c r="H28" s="22">
        <f>SUM(H8:H27)</f>
        <v/>
      </c>
      <c r="I28" s="23">
        <f>IF(COUNTIF(D8:D27,"要確認")&gt;0,"要確認 "&amp;COUNTIF(D8:D27,"要確認")&amp;" 件（合計に未算入）","")</f>
        <v/>
      </c>
      <c r="J28" s="21" t="n"/>
      <c r="K28" s="21" t="n"/>
      <c r="L28" s="21" t="n"/>
      <c r="M28" s="22">
        <f>SUM(M8:M27)</f>
        <v/>
      </c>
      <c r="N28" s="22">
        <f>SUM(N8:N27)</f>
        <v/>
      </c>
    </row>
    <row r="30" ht="24" customHeight="1">
      <c r="A30" s="24" t="inlineStr">
        <is>
          <t>※1 起算日：空欄なら入居日。入居前に交換・張替えした部位で、その年月から経過年数を数える場合に入力。</t>
        </is>
      </c>
      <c r="I30" s="21" t="inlineStr">
        <is>
          <t>借主負担額 合計</t>
        </is>
      </c>
      <c r="J30" s="25" t="n"/>
      <c r="K30" s="25" t="n"/>
      <c r="L30" s="26">
        <f>M28</f>
        <v/>
      </c>
      <c r="M30" s="27" t="n"/>
      <c r="N30" s="27" t="n"/>
    </row>
    <row r="31" ht="24" customHeight="1">
      <c r="A31" s="24" t="inlineStr">
        <is>
          <t>経過年数：起算日から同じ月日を迎えるごとに1年、端数はその1年の日数で按分（ヘヤログと同じ考え方）。</t>
        </is>
      </c>
      <c r="I31" s="21" t="inlineStr">
        <is>
          <t>敷金（預り額）</t>
        </is>
      </c>
      <c r="J31" s="25" t="n"/>
      <c r="K31" s="25" t="n"/>
      <c r="L31" s="28" t="n"/>
      <c r="M31" s="29" t="n"/>
      <c r="N31" s="29" t="n"/>
    </row>
    <row r="32" ht="24" customHeight="1">
      <c r="A32" s="24" t="inlineStr">
        <is>
          <t>残存割合＝MAX(0, 1−経過年数÷耐用年数)。「考慮しない」部位は100%。借主負担額は四捨五入。</t>
        </is>
      </c>
      <c r="I32" s="21" t="inlineStr">
        <is>
          <t>返還額（敷金 − 借主負担額）</t>
        </is>
      </c>
      <c r="J32" s="25" t="n"/>
      <c r="K32" s="25" t="n"/>
      <c r="L32" s="30">
        <f>IF(L31="","",L31-L30)</f>
        <v/>
      </c>
      <c r="M32" s="27" t="n"/>
      <c r="N32" s="27" t="n"/>
    </row>
    <row r="33">
      <c r="A33" s="24" t="inlineStr">
        <is>
          <t>負担区分の最終判断は、ガイドライン・契約内容・個別事情に基づき管理会社の責任で行ってください。</t>
        </is>
      </c>
      <c r="I33" s="24" t="inlineStr">
        <is>
          <t>※返還額がマイナスの場合は、敷金を超える借主負担額（不足額）です。</t>
        </is>
      </c>
    </row>
    <row r="34">
      <c r="A34" s="31" t="inlineStr">
        <is>
          <t>上記の内容を確認しました。</t>
        </is>
      </c>
    </row>
    <row r="35">
      <c r="A35" s="32" t="inlineStr">
        <is>
          <t>入居者 署名　　　　　　　　　　　　　　　　　　　年　　月　　日</t>
        </is>
      </c>
      <c r="B35" s="33" t="n"/>
      <c r="C35" s="33" t="n"/>
      <c r="D35" s="33" t="n"/>
      <c r="E35" s="33" t="n"/>
      <c r="F35" s="33" t="n"/>
      <c r="I35" s="32" t="inlineStr">
        <is>
          <t>管理会社 記名・押印　　　　　　　　　　　　　　　　　　　年　　月　　日</t>
        </is>
      </c>
      <c r="J35" s="33" t="n"/>
      <c r="K35" s="33" t="n"/>
      <c r="L35" s="33" t="n"/>
      <c r="M35" s="33" t="n"/>
      <c r="N35" s="33" t="n"/>
    </row>
    <row r="36" ht="22" customHeight="1">
      <c r="A36" s="34" t="n"/>
      <c r="B36" s="33" t="n"/>
      <c r="C36" s="33" t="n"/>
      <c r="D36" s="33" t="n"/>
      <c r="E36" s="33" t="n"/>
      <c r="F36" s="33" t="n"/>
      <c r="I36" s="34" t="n"/>
      <c r="J36" s="33" t="n"/>
      <c r="K36" s="33" t="n"/>
      <c r="L36" s="33" t="n"/>
      <c r="M36" s="33" t="n"/>
      <c r="N36" s="33" t="n"/>
    </row>
    <row r="37" ht="22" customHeight="1">
      <c r="A37" s="33" t="n"/>
      <c r="B37" s="33" t="n"/>
      <c r="C37" s="33" t="n"/>
      <c r="D37" s="33" t="n"/>
      <c r="E37" s="33" t="n"/>
      <c r="F37" s="33" t="n"/>
      <c r="I37" s="33" t="n"/>
      <c r="J37" s="33" t="n"/>
      <c r="K37" s="33" t="n"/>
      <c r="L37" s="33" t="n"/>
      <c r="M37" s="33" t="n"/>
      <c r="N37" s="33" t="n"/>
    </row>
    <row r="39">
      <c r="A39" s="8" t="inlineStr">
        <is>
          <t>作成：ヘヤログ（heyalog.jp）の無料テンプレート｜株式会社ESONE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22">
    <mergeCell ref="I32:K32"/>
    <mergeCell ref="A34:N34"/>
    <mergeCell ref="L30:N30"/>
    <mergeCell ref="A28:G28"/>
    <mergeCell ref="A1:N1"/>
    <mergeCell ref="B4:E4"/>
    <mergeCell ref="L31:N31"/>
    <mergeCell ref="B3:E3"/>
    <mergeCell ref="A35:F35"/>
    <mergeCell ref="I35:N35"/>
    <mergeCell ref="A36:F37"/>
    <mergeCell ref="G3:H3"/>
    <mergeCell ref="I36:N37"/>
    <mergeCell ref="J4:K4"/>
    <mergeCell ref="I31:K31"/>
    <mergeCell ref="A5:N5"/>
    <mergeCell ref="I30:K30"/>
    <mergeCell ref="G4:H4"/>
    <mergeCell ref="I28:L28"/>
    <mergeCell ref="L32:N32"/>
    <mergeCell ref="J3:N3"/>
    <mergeCell ref="M4:N4"/>
  </mergeCells>
  <dataValidations count="4">
    <dataValidation sqref="D8:D27" showDropDown="0" showInputMessage="0" showErrorMessage="0" allowBlank="1" errorTitle="負担区分" error="「借主」「貸主」「要確認」から選んでください" promptTitle="負担区分" prompt="借主／貸主／要確認" type="list">
      <formula1>"借主,貸主,要確認"</formula1>
    </dataValidation>
    <dataValidation sqref="B8:B27" showDropDown="0" showInputMessage="0" showErrorMessage="0" allowBlank="1" errorTitle="部位" error="耐用年数表にない部位です。このまま入力すると経過年数を考慮しない（残存割合100%）扱いになります。" type="list" errorStyle="warning">
      <formula1>=耐用年数表!$A$5:$A$17</formula1>
    </dataValidation>
    <dataValidation sqref="E8:E27 G8:G27" showDropDown="0" showInputMessage="0" showErrorMessage="0" allowBlank="1" error="0以上の数値を入力してください" type="decimal" operator="greaterThanOrEqual">
      <formula1>0</formula1>
    </dataValidation>
    <dataValidation sqref="G4 I8:I27 J4 M4" showDropDown="0" showInputMessage="0" showErrorMessage="0" allowBlank="1" error="日付（例：2020/4/1）を入力してください" type="date" operator="greaterThan">
      <formula1>1</formula1>
    </dataValidation>
  </dataValidations>
  <printOptions horizontalCentered="1"/>
  <pageMargins left="0.4" right="0.4" top="0.5" bottom="0.5" header="0.5" footer="0.5"/>
  <pageSetup orientation="landscape" paperSize="9" fitToHeight="0" fitToWidth="1"/>
  <headerFooter>
    <oddHeader/>
    <oddFooter>&amp;C&amp;8提供：ヘヤログ（heyalog.jp）｜株式会社ESONE　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5" customWidth="1" min="2" max="2"/>
    <col width="8" customWidth="1" min="3" max="3"/>
    <col width="62" customWidth="1" min="4" max="4"/>
  </cols>
  <sheetData>
    <row r="1">
      <c r="A1" s="35" t="inlineStr">
        <is>
          <t>耐用年数表</t>
        </is>
      </c>
    </row>
    <row r="2">
      <c r="A2" s="36" t="inlineStr">
        <is>
          <t>国土交通省「原状回復をめぐるトラブルとガイドライン（再改訂版）」の考え方をもとにした目安。「考慮しない」の部位は経過年数を考慮せず、残存割合100%で計算します。</t>
        </is>
      </c>
    </row>
    <row r="4">
      <c r="A4" s="37" t="inlineStr">
        <is>
          <t>部位</t>
        </is>
      </c>
      <c r="B4" s="37" t="inlineStr">
        <is>
          <t>耐用年数（年）</t>
        </is>
      </c>
      <c r="C4" s="37" t="inlineStr">
        <is>
          <t>単位</t>
        </is>
      </c>
      <c r="D4" s="37" t="inlineStr">
        <is>
          <t>備考</t>
        </is>
      </c>
    </row>
    <row r="5">
      <c r="A5" s="38" t="inlineStr">
        <is>
          <t>クロス</t>
        </is>
      </c>
      <c r="B5" s="39" t="n">
        <v>6</v>
      </c>
      <c r="C5" s="39" t="inlineStr">
        <is>
          <t>m²</t>
        </is>
      </c>
      <c r="D5" s="40" t="inlineStr">
        <is>
          <t>毀損部分を含む一面単位が目安。タバコのヤニ・臭いは部屋全体可</t>
        </is>
      </c>
    </row>
    <row r="6">
      <c r="A6" s="38" t="inlineStr">
        <is>
          <t>クッションフロア</t>
        </is>
      </c>
      <c r="B6" s="39" t="n">
        <v>6</v>
      </c>
      <c r="C6" s="39" t="inlineStr">
        <is>
          <t>m²</t>
        </is>
      </c>
      <c r="D6" s="40" t="inlineStr">
        <is>
          <t>毀損部分の張替え。経過年数を考慮</t>
        </is>
      </c>
    </row>
    <row r="7">
      <c r="A7" s="38" t="inlineStr">
        <is>
          <t>カーペット</t>
        </is>
      </c>
      <c r="B7" s="39" t="n">
        <v>6</v>
      </c>
      <c r="C7" s="39" t="inlineStr">
        <is>
          <t>m²</t>
        </is>
      </c>
      <c r="D7" s="40" t="inlineStr">
        <is>
          <t>毀損部分の張替え。経過年数を考慮</t>
        </is>
      </c>
    </row>
    <row r="8">
      <c r="A8" s="38" t="inlineStr">
        <is>
          <t>フローリング</t>
        </is>
      </c>
      <c r="B8" s="39" t="inlineStr">
        <is>
          <t>考慮しない</t>
        </is>
      </c>
      <c r="C8" s="39" t="inlineStr">
        <is>
          <t>箇所</t>
        </is>
      </c>
      <c r="D8" s="40" t="inlineStr">
        <is>
          <t>部分補修は経過年数を考慮しない（全面張替えは建物の耐用年数）</t>
        </is>
      </c>
    </row>
    <row r="9">
      <c r="A9" s="38" t="inlineStr">
        <is>
          <t>畳表</t>
        </is>
      </c>
      <c r="B9" s="39" t="inlineStr">
        <is>
          <t>考慮しない</t>
        </is>
      </c>
      <c r="C9" s="39" t="inlineStr">
        <is>
          <t>枚</t>
        </is>
      </c>
      <c r="D9" s="40" t="inlineStr">
        <is>
          <t>消耗品のため経過年数を考慮しない</t>
        </is>
      </c>
    </row>
    <row r="10">
      <c r="A10" s="38" t="inlineStr">
        <is>
          <t>襖紙・障子紙</t>
        </is>
      </c>
      <c r="B10" s="39" t="inlineStr">
        <is>
          <t>考慮しない</t>
        </is>
      </c>
      <c r="C10" s="39" t="inlineStr">
        <is>
          <t>枚</t>
        </is>
      </c>
      <c r="D10" s="40" t="inlineStr">
        <is>
          <t>消耗品のため経過年数を考慮しない</t>
        </is>
      </c>
    </row>
    <row r="11">
      <c r="A11" s="38" t="inlineStr">
        <is>
          <t>建具・柱</t>
        </is>
      </c>
      <c r="B11" s="39" t="inlineStr">
        <is>
          <t>考慮しない</t>
        </is>
      </c>
      <c r="C11" s="39" t="inlineStr">
        <is>
          <t>箇所</t>
        </is>
      </c>
      <c r="D11" s="40" t="inlineStr">
        <is>
          <t>補修費用。経過年数は原則考慮しない</t>
        </is>
      </c>
    </row>
    <row r="12">
      <c r="A12" s="38" t="inlineStr">
        <is>
          <t>流し台</t>
        </is>
      </c>
      <c r="B12" s="39" t="n">
        <v>5</v>
      </c>
      <c r="C12" s="39" t="inlineStr">
        <is>
          <t>式</t>
        </is>
      </c>
      <c r="D12" s="40" t="inlineStr">
        <is>
          <t>設備。経過年数を考慮</t>
        </is>
      </c>
    </row>
    <row r="13">
      <c r="A13" s="38" t="inlineStr">
        <is>
          <t>エアコン・給湯器等</t>
        </is>
      </c>
      <c r="B13" s="39" t="n">
        <v>6</v>
      </c>
      <c r="C13" s="39" t="inlineStr">
        <is>
          <t>式</t>
        </is>
      </c>
      <c r="D13" s="40" t="inlineStr">
        <is>
          <t>設備。経過年数を考慮</t>
        </is>
      </c>
    </row>
    <row r="14">
      <c r="A14" s="38" t="inlineStr">
        <is>
          <t>便器・洗面台</t>
        </is>
      </c>
      <c r="B14" s="39" t="n">
        <v>15</v>
      </c>
      <c r="C14" s="39" t="inlineStr">
        <is>
          <t>式</t>
        </is>
      </c>
      <c r="D14" s="40" t="inlineStr">
        <is>
          <t>設備。経過年数を考慮</t>
        </is>
      </c>
    </row>
    <row r="15">
      <c r="A15" s="38" t="inlineStr">
        <is>
          <t>鍵</t>
        </is>
      </c>
      <c r="B15" s="39" t="inlineStr">
        <is>
          <t>考慮しない</t>
        </is>
      </c>
      <c r="C15" s="39" t="inlineStr">
        <is>
          <t>式</t>
        </is>
      </c>
      <c r="D15" s="40" t="inlineStr">
        <is>
          <t>紛失・破損時は交換費用相当。経過年数を考慮しない</t>
        </is>
      </c>
    </row>
    <row r="16">
      <c r="A16" s="38" t="inlineStr">
        <is>
          <t>ハウスクリーニング</t>
        </is>
      </c>
      <c r="B16" s="39" t="inlineStr">
        <is>
          <t>考慮しない</t>
        </is>
      </c>
      <c r="C16" s="39" t="inlineStr">
        <is>
          <t>式</t>
        </is>
      </c>
      <c r="D16" s="40" t="inlineStr">
        <is>
          <t>通常の清掃をしていない場合のみ借主。特約で定額借主負担の場合あり</t>
        </is>
      </c>
    </row>
    <row r="17">
      <c r="A17" s="38" t="inlineStr">
        <is>
          <t>その他</t>
        </is>
      </c>
      <c r="B17" s="39" t="inlineStr">
        <is>
          <t>考慮しない</t>
        </is>
      </c>
      <c r="C17" s="39" t="inlineStr">
        <is>
          <t>式</t>
        </is>
      </c>
      <c r="D17" s="40" t="inlineStr">
        <is>
          <t>担当者が個別に判断</t>
        </is>
      </c>
    </row>
    <row r="19">
      <c r="A19" s="36" t="inlineStr">
        <is>
          <t>※耐用年数の数値は編集できます（シート保護をパスワードなしで解除してください）。部位を追加する場合は表の途中に行を挿入すると、精算書のドロップダウンと自動参照に反映されます。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1:B32"/>
  <sheetViews>
    <sheetView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41" t="inlineStr">
        <is>
          <t>敷金精算書テンプレートの使い方</t>
        </is>
      </c>
    </row>
    <row r="3">
      <c r="B3" s="42" t="inlineStr">
        <is>
          <t>入力の手順</t>
        </is>
      </c>
    </row>
    <row r="4">
      <c r="B4" s="43" t="inlineStr">
        <is>
          <t>1. 「敷金精算書」シート上部の黄色セルに、物件名・部屋番号・入居者名・入居日・退去立会い日・管理会社名・作成日を入力します。</t>
        </is>
      </c>
    </row>
    <row r="5">
      <c r="B5" s="43" t="inlineStr">
        <is>
          <t>2. 明細表の1行目はサンプル行です（LDK・クロス・タバコのヤニ・借主・20m²×1,000円／入居2020/4/1→退去2023/4/1 → 経過3年・耐用6年 → 残存50% → 借主10,000円）。行の内容を削除して使ってください（入居日・退去立会い日もサンプル値です）。</t>
        </is>
      </c>
    </row>
    <row r="6">
      <c r="B6" s="43" t="inlineStr">
        <is>
          <t>3. 各行に、場所・部位（ドロップダウン）・内容・負担区分（借主／貸主／要確認）・数量・単位・単価を入力します。</t>
        </is>
      </c>
    </row>
    <row r="7">
      <c r="B7" s="43" t="inlineStr">
        <is>
          <t>4. 補修費用・耐用年数・経過年数・残存割合・借主負担額・貸主負担額は自動で計算されます。</t>
        </is>
      </c>
    </row>
    <row r="8">
      <c r="B8" s="43" t="inlineStr">
        <is>
          <t>5. 入居前に交換・張替えした部位など、入居日以外の時点から経過年数を数える場合は「起算日」に日付を入れます（空欄なら入居日）。</t>
        </is>
      </c>
    </row>
    <row r="9">
      <c r="B9" s="43" t="inlineStr">
        <is>
          <t>6. 下部の「敷金（預り額）」を入力すると、返還額（敷金 − 借主負担額合計）が表示されます。マイナスは不足額です。</t>
        </is>
      </c>
    </row>
    <row r="10">
      <c r="B10" s="43" t="inlineStr">
        <is>
          <t>7. 印刷はA4横（1ページ幅に自動縮小）。署名欄に入居者の署名と管理会社の記名・押印をもらいます。</t>
        </is>
      </c>
    </row>
    <row r="12">
      <c r="B12" s="42" t="inlineStr">
        <is>
          <t>計算の考え方</t>
        </is>
      </c>
    </row>
    <row r="13">
      <c r="B13" s="43" t="inlineStr">
        <is>
          <t>・補修費用 ＝ 数量 × 単価</t>
        </is>
      </c>
    </row>
    <row r="14">
      <c r="B14" s="43" t="inlineStr">
        <is>
          <t>・耐用年数：「耐用年数表」シートから部位で自動参照。「考慮しない」の部位（フローリングの部分補修、畳表、襖紙・障子紙、鍵など）は経過年数を考慮せず、残存割合100%。</t>
        </is>
      </c>
    </row>
    <row r="15">
      <c r="B15" s="43" t="inlineStr">
        <is>
          <t>・経過年数：起算日から同じ月日を迎えるごとに1年、端数はその1年の日数で按分（例：2020/4/1→2023/4/1は3.00年）。ヘヤログと同じ考え方です。</t>
        </is>
      </c>
    </row>
    <row r="16">
      <c r="B16" s="43" t="inlineStr">
        <is>
          <t xml:space="preserve">　※2月29日を起算日とする場合、Excelの EDATE は平年の2月28日を応当日とするため、ヘヤログの計算と端数がわずかに異なることがあります。</t>
        </is>
      </c>
    </row>
    <row r="17">
      <c r="B17" s="43" t="inlineStr">
        <is>
          <t>・残存割合 ＝ MAX(0, 1 − 経過年数 ÷ 耐用年数)</t>
        </is>
      </c>
    </row>
    <row r="18">
      <c r="B18" s="43" t="inlineStr">
        <is>
          <t>・借主負担額 ＝ 負担区分が「借主」の行の 補修費用 × 残存割合（円未満四捨五入）</t>
        </is>
      </c>
    </row>
    <row r="19">
      <c r="B19" s="43" t="inlineStr">
        <is>
          <t>・貸主負担額 ＝「貸主」の行は補修費用の全額、「借主」の行は補修費用 − 借主負担額。「要確認」の行はどちらにも計上しません（合計欄に件数を表示）。</t>
        </is>
      </c>
    </row>
    <row r="20">
      <c r="B20" s="43" t="inlineStr">
        <is>
          <t>・本テンプレートは耐用年数到来時の残存価値を0%として簡易に計算しています。ガイドラインでは耐用年数経過後も残存価値1円を下限とする考え方や、経過後でも借主の負担となる場合がある点が示されています。個別の事情に応じて調整してください。</t>
        </is>
      </c>
    </row>
    <row r="22">
      <c r="B22" s="42" t="inlineStr">
        <is>
          <t>シート保護について</t>
        </is>
      </c>
    </row>
    <row r="23">
      <c r="B23" s="43" t="inlineStr">
        <is>
          <t>・計算式のセルは誤って消さないよう保護しています（パスワードなし）。変更したい場合は［校閲］→［シート保護の解除］で解除できます。</t>
        </is>
      </c>
    </row>
    <row r="24">
      <c r="B24" s="43" t="inlineStr">
        <is>
          <t>・明細の行数を増やす場合は、保護を解除して20行の範囲内に行を挿入し、上の行の数式をコピーしてください。</t>
        </is>
      </c>
    </row>
    <row r="26">
      <c r="B26" s="42" t="inlineStr">
        <is>
          <t>ご注意</t>
        </is>
      </c>
    </row>
    <row r="27">
      <c r="B27" s="43" t="inlineStr">
        <is>
          <t>・負担区分の判断は、国土交通省「原状回復をめぐるトラブルとガイドライン（再改訂版）」の考え方と、賃貸借契約（特約を含む）の内容に基づき、管理会社の責任で行ってください。</t>
        </is>
      </c>
    </row>
    <row r="28">
      <c r="B28" s="43" t="inlineStr">
        <is>
          <t>・本テンプレートは参考資料であり、計算結果や記載内容の正確性・適法性を保証するものではありません。法律相談や個別案件への助言ではありません。</t>
        </is>
      </c>
    </row>
    <row r="29">
      <c r="B29" s="43" t="inlineStr">
        <is>
          <t>・耐用年数表の数値はガイドラインの考え方をもとにした目安です。本テンプレートは国土交通省が作成・認定したものではありません。</t>
        </is>
      </c>
    </row>
    <row r="31">
      <c r="B31" s="42" t="inlineStr">
        <is>
          <t>ヘヤログなら</t>
        </is>
      </c>
    </row>
    <row r="32">
      <c r="B32" s="43" t="inlineStr">
        <is>
          <t>スマホで立会いの写真とメモを記録し、写真と根拠付きの精算書を自動作成できます。14日間無料：heyalog.jp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2026-09-30T07:15:24Z</dcterms:created>
  <dcterms:modified xsi:type="dcterms:W3CDTF">2026-09-30T07:15:24Z</dcterms:modified>
</cp:coreProperties>
</file>